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Website\2018 Website Makeover\Forms and Downloads\"/>
    </mc:Choice>
  </mc:AlternateContent>
  <workbookProtection lockStructure="1"/>
  <bookViews>
    <workbookView xWindow="330" yWindow="-105" windowWidth="12120" windowHeight="9105" tabRatio="478"/>
  </bookViews>
  <sheets>
    <sheet name="Biweekly Time Sheet" sheetId="1" r:id="rId1"/>
  </sheets>
  <definedNames>
    <definedName name="_xlnm.Print_Area" localSheetId="0">'Biweekly Time Sheet'!$A$1:$J$47</definedName>
  </definedNames>
  <calcPr calcId="162913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Q4" i="1" l="1"/>
  <c r="J35" i="1"/>
  <c r="J36" i="1"/>
  <c r="J37" i="1"/>
  <c r="J38" i="1"/>
  <c r="J39" i="1"/>
  <c r="J40" i="1"/>
  <c r="J41" i="1"/>
  <c r="J42" i="1"/>
  <c r="J43" i="1"/>
  <c r="J44" i="1"/>
  <c r="J45" i="1"/>
  <c r="J46" i="1"/>
  <c r="I19" i="1"/>
  <c r="D33" i="1"/>
  <c r="D32" i="1"/>
  <c r="D31" i="1"/>
  <c r="D29" i="1"/>
  <c r="D28" i="1"/>
  <c r="D27" i="1"/>
  <c r="D26" i="1"/>
  <c r="D25" i="1"/>
  <c r="D24" i="1"/>
  <c r="D23" i="1"/>
  <c r="D22" i="1"/>
  <c r="D21" i="1"/>
  <c r="D20" i="1"/>
  <c r="D19" i="1" l="1"/>
  <c r="D30" i="1"/>
  <c r="P3" i="1" l="1"/>
  <c r="D11" i="1"/>
  <c r="D13" i="1"/>
  <c r="D15" i="1"/>
  <c r="D17" i="1"/>
  <c r="D12" i="1"/>
  <c r="D14" i="1"/>
  <c r="D16" i="1"/>
  <c r="B27" i="1" l="1"/>
  <c r="G22" i="1"/>
  <c r="G34" i="1"/>
  <c r="G33" i="1"/>
  <c r="G32" i="1"/>
  <c r="G31" i="1"/>
  <c r="G30" i="1"/>
  <c r="G29" i="1"/>
  <c r="G28" i="1"/>
  <c r="G27" i="1"/>
  <c r="G26" i="1"/>
  <c r="G25" i="1"/>
  <c r="G24" i="1"/>
  <c r="G23" i="1"/>
  <c r="G21" i="1"/>
  <c r="G20" i="1"/>
  <c r="B23" i="1"/>
  <c r="L7" i="1"/>
  <c r="L10" i="1"/>
  <c r="L4" i="1"/>
  <c r="J6" i="1" s="1"/>
  <c r="L11" i="1"/>
  <c r="L6" i="1"/>
  <c r="L8" i="1"/>
  <c r="L5" i="1"/>
  <c r="L9" i="1"/>
  <c r="B22" i="1"/>
  <c r="B25" i="1"/>
  <c r="B30" i="1"/>
  <c r="G19" i="1"/>
  <c r="B26" i="1"/>
  <c r="B33" i="1"/>
  <c r="B31" i="1"/>
  <c r="B32" i="1"/>
  <c r="B28" i="1"/>
  <c r="B24" i="1"/>
  <c r="B20" i="1"/>
  <c r="B29" i="1"/>
  <c r="B21" i="1"/>
  <c r="B19" i="1"/>
  <c r="B12" i="1"/>
  <c r="B14" i="1"/>
  <c r="B16" i="1"/>
  <c r="B11" i="1"/>
  <c r="B13" i="1"/>
  <c r="B15" i="1"/>
  <c r="B17" i="1"/>
  <c r="L13" i="1" l="1"/>
  <c r="L14" i="1"/>
  <c r="J7" i="1" l="1"/>
  <c r="J11" i="1" s="1"/>
  <c r="J12" i="1" s="1"/>
  <c r="J8" i="1"/>
  <c r="J15" i="1" s="1"/>
  <c r="J16" i="1" s="1"/>
</calcChain>
</file>

<file path=xl/sharedStrings.xml><?xml version="1.0" encoding="utf-8"?>
<sst xmlns="http://schemas.openxmlformats.org/spreadsheetml/2006/main" count="44" uniqueCount="42">
  <si>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</si>
  <si>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</si>
  <si>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</si>
  <si>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</si>
  <si>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</si>
  <si>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</si>
  <si>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</si>
  <si>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</si>
  <si>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</si>
  <si>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Hours Worked</t>
  </si>
  <si>
    <t>Total Hours Last 7 Days</t>
  </si>
  <si>
    <t>Hours Worked Today</t>
  </si>
  <si>
    <t>Total Hours Last 6 Days</t>
  </si>
  <si>
    <t>previous 7 days</t>
  </si>
  <si>
    <t>previous 6 days</t>
  </si>
  <si>
    <t>70 hour - 8 Day</t>
  </si>
  <si>
    <t>Hours Available Today</t>
  </si>
  <si>
    <t xml:space="preserve">Hours Available Tommorow </t>
  </si>
  <si>
    <t>60 hour - 7 Day</t>
  </si>
  <si>
    <t>Today</t>
  </si>
  <si>
    <t>Hours</t>
  </si>
  <si>
    <t>Yesterday</t>
  </si>
  <si>
    <t>2 days prior</t>
  </si>
  <si>
    <t>3 days prior</t>
  </si>
  <si>
    <t>4 days prior</t>
  </si>
  <si>
    <t>5 days prior</t>
  </si>
  <si>
    <t>6 days prior</t>
  </si>
  <si>
    <t>7 days prior</t>
  </si>
  <si>
    <t>Day of Week</t>
  </si>
  <si>
    <t>Hours Worked = Line 3 + Line 4</t>
  </si>
  <si>
    <t>Dav of Month</t>
  </si>
  <si>
    <t>Company</t>
  </si>
  <si>
    <t>Street Address</t>
  </si>
  <si>
    <t>Address 2</t>
  </si>
  <si>
    <t>City, ST, Zip</t>
  </si>
  <si>
    <t>Driver Name</t>
  </si>
  <si>
    <t>Current Month</t>
  </si>
  <si>
    <t>Prior Month</t>
  </si>
  <si>
    <t>FILL IN ALL PINK SHADED FIELDS</t>
  </si>
  <si>
    <t>Instructions</t>
  </si>
  <si>
    <t>Beginning date;</t>
  </si>
  <si>
    <t>Ending date;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</si>
</sst>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b/>
      <sz val="9"/>
      <name val="Century Gothic"/>
      <family val="2"/>
      <scheme val="major"/>
    </font>
    <font>
      <sz val="10"/>
      <name val="Arial"/>
      <family val="2"/>
    </font>
    <font>
      <sz val="9"/>
      <name val="Century Gothic"/>
      <family val="2"/>
      <scheme val="major"/>
    </font>
    <font>
      <b/>
      <sz val="10"/>
      <name val="Century Gothic"/>
      <family val="2"/>
      <scheme val="minor"/>
    </font>
    <font>
      <b/>
      <sz val="8"/>
      <name val="Century Gothic"/>
      <family val="2"/>
      <scheme val="minor"/>
    </font>
    <font>
      <b/>
      <sz val="14"/>
      <name val="Century Gothic"/>
      <family val="2"/>
      <scheme val="major"/>
    </font>
    <font>
      <sz val="11"/>
      <name val="Century Gothic"/>
      <family val="2"/>
      <scheme val="minor"/>
    </font>
    <font>
      <sz val="11"/>
      <name val="Arial"/>
      <family val="2"/>
    </font>
    <font>
      <b/>
      <sz val="11"/>
      <name val="Century Gothic"/>
      <family val="2"/>
      <scheme val="major"/>
    </font>
    <font>
      <b/>
      <i/>
      <sz val="9"/>
      <name val="Century Gothic"/>
      <family val="2"/>
      <scheme val="minor"/>
    </font>
    <font>
      <b/>
      <i/>
      <sz val="12"/>
      <name val="Century Gothic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 indent="1"/>
    </xf>
    <xf numFmtId="0" fontId="2" fillId="0" borderId="0" xfId="0" applyFont="1" applyBorder="1" applyProtection="1"/>
    <xf numFmtId="0" fontId="8" fillId="0" borderId="0" xfId="0" applyFont="1" applyAlignment="1" applyProtection="1">
      <alignment horizontal="center" vertical="center"/>
    </xf>
    <xf numFmtId="2" fontId="2" fillId="0" borderId="0" xfId="0" applyNumberFormat="1" applyFont="1" applyProtection="1"/>
    <xf numFmtId="0" fontId="2" fillId="0" borderId="0" xfId="0" applyFont="1" applyAlignment="1" applyProtection="1">
      <alignment vertic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2" fontId="3" fillId="5" borderId="3" xfId="1" applyNumberFormat="1" applyFont="1" applyFill="1" applyBorder="1" applyAlignment="1" applyProtection="1">
      <alignment horizontal="center" vertical="center"/>
    </xf>
    <xf numFmtId="2" fontId="4" fillId="0" borderId="2" xfId="1" applyNumberFormat="1" applyFont="1" applyFill="1" applyBorder="1" applyAlignment="1" applyProtection="1">
      <alignment horizontal="right" vertical="center" indent="1"/>
    </xf>
    <xf numFmtId="2" fontId="2" fillId="0" borderId="0" xfId="0" applyNumberFormat="1" applyFont="1" applyFill="1" applyProtection="1"/>
    <xf numFmtId="2" fontId="8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1" fontId="4" fillId="0" borderId="0" xfId="0" applyNumberFormat="1" applyFont="1" applyAlignment="1" applyProtection="1">
      <alignment horizontal="left" vertical="center"/>
    </xf>
    <xf numFmtId="2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left" indent="1"/>
    </xf>
    <xf numFmtId="2" fontId="2" fillId="0" borderId="0" xfId="0" applyNumberFormat="1" applyFont="1" applyAlignment="1" applyProtection="1">
      <alignment horizontal="left" indent="1"/>
    </xf>
    <xf numFmtId="2" fontId="3" fillId="5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14" fontId="3" fillId="2" borderId="3" xfId="0" applyNumberFormat="1" applyFont="1" applyFill="1" applyBorder="1" applyAlignment="1" applyProtection="1">
      <alignment horizontal="center" vertical="center"/>
    </xf>
    <xf numFmtId="2" fontId="3" fillId="0" borderId="2" xfId="1" applyNumberFormat="1" applyFont="1" applyFill="1" applyBorder="1" applyAlignment="1" applyProtection="1">
      <alignment horizontal="right" vertical="center" indent="1"/>
    </xf>
    <xf numFmtId="0" fontId="2" fillId="0" borderId="0" xfId="0" applyFont="1" applyFill="1" applyBorder="1" applyProtection="1"/>
    <xf numFmtId="2" fontId="9" fillId="0" borderId="0" xfId="0" applyNumberFormat="1" applyFont="1" applyFill="1" applyBorder="1" applyAlignment="1" applyProtection="1">
      <alignment horizontal="center" vertical="center"/>
    </xf>
    <xf numFmtId="2" fontId="4" fillId="0" borderId="6" xfId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</xf>
    <xf numFmtId="14" fontId="3" fillId="4" borderId="4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Protection="1"/>
    <xf numFmtId="2" fontId="7" fillId="5" borderId="4" xfId="0" applyNumberFormat="1" applyFont="1" applyFill="1" applyBorder="1" applyAlignment="1" applyProtection="1">
      <alignment horizontal="left" vertical="center" indent="1"/>
    </xf>
    <xf numFmtId="2" fontId="7" fillId="5" borderId="2" xfId="0" applyNumberFormat="1" applyFont="1" applyFill="1" applyBorder="1" applyAlignment="1" applyProtection="1">
      <alignment horizontal="left" vertical="center" indent="1"/>
    </xf>
    <xf numFmtId="2" fontId="7" fillId="5" borderId="5" xfId="0" applyNumberFormat="1" applyFont="1" applyFill="1" applyBorder="1" applyAlignment="1" applyProtection="1">
      <alignment horizontal="left" vertical="center" indent="1"/>
    </xf>
    <xf numFmtId="2" fontId="3" fillId="2" borderId="4" xfId="0" applyNumberFormat="1" applyFont="1" applyFill="1" applyBorder="1" applyAlignment="1" applyProtection="1">
      <alignment horizontal="left" vertical="center" indent="1"/>
    </xf>
    <xf numFmtId="2" fontId="3" fillId="2" borderId="2" xfId="0" applyNumberFormat="1" applyFont="1" applyFill="1" applyBorder="1" applyAlignment="1" applyProtection="1">
      <alignment horizontal="left" vertical="center" indent="1"/>
    </xf>
    <xf numFmtId="2" fontId="3" fillId="2" borderId="5" xfId="0" applyNumberFormat="1" applyFont="1" applyFill="1" applyBorder="1" applyAlignment="1" applyProtection="1">
      <alignment horizontal="left" vertical="center" indent="1"/>
    </xf>
    <xf numFmtId="2" fontId="3" fillId="0" borderId="0" xfId="0" applyNumberFormat="1" applyFont="1" applyFill="1" applyBorder="1" applyAlignment="1" applyProtection="1">
      <alignment horizontal="right" vertical="center" indent="1"/>
    </xf>
    <xf numFmtId="0" fontId="5" fillId="3" borderId="4" xfId="0" applyFont="1" applyFill="1" applyBorder="1" applyAlignment="1" applyProtection="1">
      <alignment horizontal="left" vertical="center" indent="1"/>
    </xf>
    <xf numFmtId="0" fontId="5" fillId="3" borderId="5" xfId="0" applyFont="1" applyFill="1" applyBorder="1" applyAlignment="1" applyProtection="1">
      <alignment horizontal="left" vertical="center" indent="1"/>
    </xf>
    <xf numFmtId="2" fontId="5" fillId="5" borderId="4" xfId="0" applyNumberFormat="1" applyFont="1" applyFill="1" applyBorder="1" applyAlignment="1" applyProtection="1">
      <alignment horizontal="left" vertical="center" indent="1"/>
    </xf>
    <xf numFmtId="2" fontId="5" fillId="5" borderId="2" xfId="0" applyNumberFormat="1" applyFont="1" applyFill="1" applyBorder="1" applyAlignment="1" applyProtection="1">
      <alignment horizontal="left" vertical="center" indent="1"/>
    </xf>
    <xf numFmtId="2" fontId="5" fillId="5" borderId="5" xfId="0" applyNumberFormat="1" applyFont="1" applyFill="1" applyBorder="1" applyAlignment="1" applyProtection="1">
      <alignment horizontal="left" vertical="center" indent="1"/>
    </xf>
    <xf numFmtId="2" fontId="5" fillId="3" borderId="4" xfId="0" applyNumberFormat="1" applyFont="1" applyFill="1" applyBorder="1" applyAlignment="1" applyProtection="1">
      <alignment horizontal="left" vertical="center" indent="1"/>
    </xf>
    <xf numFmtId="2" fontId="5" fillId="3" borderId="2" xfId="0" applyNumberFormat="1" applyFont="1" applyFill="1" applyBorder="1" applyAlignment="1" applyProtection="1">
      <alignment horizontal="left" vertical="center" indent="1"/>
    </xf>
    <xf numFmtId="2" fontId="5" fillId="3" borderId="5" xfId="0" applyNumberFormat="1" applyFont="1" applyFill="1" applyBorder="1" applyAlignment="1" applyProtection="1">
      <alignment horizontal="left" vertical="center" indent="1"/>
    </xf>
    <xf numFmtId="2" fontId="5" fillId="2" borderId="4" xfId="0" applyNumberFormat="1" applyFont="1" applyFill="1" applyBorder="1" applyAlignment="1" applyProtection="1">
      <alignment horizontal="left" vertical="center" indent="1"/>
    </xf>
    <xf numFmtId="2" fontId="5" fillId="2" borderId="2" xfId="0" applyNumberFormat="1" applyFont="1" applyFill="1" applyBorder="1" applyAlignment="1" applyProtection="1">
      <alignment horizontal="left" vertical="center" indent="1"/>
    </xf>
    <xf numFmtId="2" fontId="5" fillId="2" borderId="5" xfId="0" applyNumberFormat="1" applyFont="1" applyFill="1" applyBorder="1" applyAlignment="1" applyProtection="1">
      <alignment horizontal="left" vertical="center" indent="1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/>
    </xf>
    <xf numFmtId="2" fontId="3" fillId="6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2" fillId="0" borderId="0" xfId="0" applyFont="1" applyBorder="1" applyAlignment="1" applyProtection="1"/>
    <xf numFmtId="0" fontId="10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horizontal="right"/>
    </xf>
    <xf numFmtId="0" fontId="5" fillId="3" borderId="7" xfId="0" applyFont="1" applyFill="1" applyBorder="1" applyAlignment="1" applyProtection="1">
      <alignment horizontal="left" vertical="center" indent="1"/>
    </xf>
    <xf numFmtId="0" fontId="5" fillId="3" borderId="8" xfId="0" applyFont="1" applyFill="1" applyBorder="1" applyAlignment="1" applyProtection="1">
      <alignment horizontal="left" vertical="center" indent="1"/>
    </xf>
    <xf numFmtId="14" fontId="3" fillId="4" borderId="7" xfId="0" applyNumberFormat="1" applyFont="1" applyFill="1" applyBorder="1" applyAlignment="1" applyProtection="1">
      <alignment horizontal="center" vertical="center"/>
    </xf>
    <xf numFmtId="2" fontId="3" fillId="6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left" vertical="center" indent="1"/>
    </xf>
    <xf numFmtId="0" fontId="5" fillId="3" borderId="11" xfId="0" applyFont="1" applyFill="1" applyBorder="1" applyAlignment="1" applyProtection="1">
      <alignment horizontal="left" vertical="center" indent="1"/>
    </xf>
    <xf numFmtId="14" fontId="3" fillId="2" borderId="12" xfId="0" applyNumberFormat="1" applyFont="1" applyFill="1" applyBorder="1" applyAlignment="1" applyProtection="1">
      <alignment horizontal="center" vertical="center"/>
    </xf>
    <xf numFmtId="2" fontId="3" fillId="6" borderId="12" xfId="0" applyNumberFormat="1" applyFont="1" applyFill="1" applyBorder="1" applyAlignment="1" applyProtection="1">
      <alignment horizontal="center" vertical="center"/>
      <protection locked="0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 wrapText="1"/>
    </xf>
    <xf numFmtId="2" fontId="3" fillId="3" borderId="3" xfId="1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left" indent="1"/>
      <protection locked="0"/>
    </xf>
    <xf numFmtId="0" fontId="13" fillId="7" borderId="4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</xf>
    <xf numFmtId="0" fontId="13" fillId="7" borderId="5" xfId="0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horizontal="left" vertical="center" indent="1"/>
    </xf>
    <xf numFmtId="0" fontId="5" fillId="7" borderId="2" xfId="0" applyFont="1" applyFill="1" applyBorder="1" applyAlignment="1" applyProtection="1">
      <alignment horizontal="left" vertical="center" indent="1"/>
    </xf>
    <xf numFmtId="2" fontId="3" fillId="0" borderId="0" xfId="0" applyNumberFormat="1" applyFont="1" applyFill="1" applyBorder="1" applyAlignment="1" applyProtection="1">
      <alignment horizontal="right" vertical="center" indent="1"/>
    </xf>
    <xf numFmtId="1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9" fillId="4" borderId="4" xfId="0" applyNumberFormat="1" applyFont="1" applyFill="1" applyBorder="1" applyAlignment="1" applyProtection="1">
      <alignment horizontal="center" vertical="center"/>
    </xf>
    <xf numFmtId="2" fontId="9" fillId="4" borderId="2" xfId="0" applyNumberFormat="1" applyFont="1" applyFill="1" applyBorder="1" applyAlignment="1" applyProtection="1">
      <alignment horizontal="center" vertical="center"/>
    </xf>
    <xf numFmtId="2" fontId="9" fillId="4" borderId="5" xfId="0" applyNumberFormat="1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2" fontId="7" fillId="5" borderId="4" xfId="0" applyNumberFormat="1" applyFont="1" applyFill="1" applyBorder="1" applyAlignment="1" applyProtection="1">
      <alignment horizontal="left" vertical="center" indent="1"/>
    </xf>
    <xf numFmtId="2" fontId="7" fillId="5" borderId="2" xfId="0" applyNumberFormat="1" applyFont="1" applyFill="1" applyBorder="1" applyAlignment="1" applyProtection="1">
      <alignment horizontal="left" vertical="center" indent="1"/>
    </xf>
    <xf numFmtId="2" fontId="7" fillId="5" borderId="5" xfId="0" applyNumberFormat="1" applyFont="1" applyFill="1" applyBorder="1" applyAlignment="1" applyProtection="1">
      <alignment horizontal="left" vertical="center" indent="1"/>
    </xf>
    <xf numFmtId="0" fontId="8" fillId="0" borderId="0" xfId="0" applyFont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477497</xdr:colOff>
      <xdr:row>1</xdr:row>
      <xdr:rowOff>190500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8100"/>
          <a:ext cx="420347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Q48"/>
  <sheetViews>
    <sheetView showGridLines="0" showZeros="0" tabSelected="1" workbookViewId="0">
      <pane xSplit="1" ySplit="18" topLeftCell="B19" activePane="bottomRight" state="frozen"/>
      <selection pane="topRight" activeCell="B1" sqref="B1"/>
      <selection pane="bottomLeft" activeCell="A19" sqref="A19"/>
      <selection pane="bottomRight" activeCell="U11" sqref="U11"/>
    </sheetView>
  </sheetViews>
  <sheetFormatPr defaultRowHeight="13.5" x14ac:dyDescent="0.25"/>
  <cols>
    <col min="1" max="1" width="2.7109375" style="2" customWidth="1"/>
    <col min="2" max="2" width="11.28515625" style="2" customWidth="1"/>
    <col min="3" max="3" width="5.28515625" style="2" customWidth="1"/>
    <col min="4" max="4" width="12.28515625" style="2" customWidth="1"/>
    <col min="5" max="5" width="14.140625" style="2" customWidth="1"/>
    <col min="6" max="6" width="9" style="1" customWidth="1"/>
    <col min="7" max="7" width="9.28515625" style="2" customWidth="1"/>
    <col min="8" max="8" width="8.7109375" style="2" customWidth="1"/>
    <col min="9" max="9" width="12.28515625" style="2" customWidth="1"/>
    <col min="10" max="10" width="14.42578125" style="2" customWidth="1"/>
    <col min="11" max="11" width="9.140625" style="2"/>
    <col min="12" max="12" width="9.140625" style="3" hidden="1" customWidth="1"/>
    <col min="13" max="13" width="14.28515625" style="11" hidden="1" customWidth="1"/>
    <col min="14" max="14" width="3.85546875" style="4" hidden="1" customWidth="1"/>
    <col min="15" max="15" width="9.140625" style="20" hidden="1" customWidth="1"/>
    <col min="16" max="16" width="4.5703125" style="2" hidden="1" customWidth="1"/>
    <col min="17" max="17" width="13.140625" style="2" hidden="1" customWidth="1"/>
    <col min="18" max="16384" width="9.140625" style="2"/>
  </cols>
  <sheetData>
    <row r="1" spans="2:17" ht="21" customHeight="1" x14ac:dyDescent="0.25">
      <c r="B1" s="8"/>
      <c r="C1" s="8"/>
      <c r="D1" s="8"/>
      <c r="E1" s="8"/>
      <c r="F1" s="26"/>
      <c r="G1" s="8"/>
      <c r="H1" s="8"/>
      <c r="I1" s="8"/>
      <c r="J1" s="8"/>
    </row>
    <row r="2" spans="2:17" ht="16.5" customHeight="1" x14ac:dyDescent="0.3">
      <c r="B2" s="61"/>
      <c r="C2" s="74" t="s">
        <v>39</v>
      </c>
      <c r="D2" s="74"/>
      <c r="E2" s="61"/>
      <c r="F2" s="61"/>
      <c r="G2" s="61"/>
      <c r="H2" s="62" t="s">
        <v>40</v>
      </c>
      <c r="I2" s="82">
        <v>36892</v>
      </c>
      <c r="J2" s="82"/>
    </row>
    <row r="3" spans="2:17" s="5" customFormat="1" ht="16.5" customHeight="1" x14ac:dyDescent="0.3">
      <c r="B3" s="86" t="s">
        <v>38</v>
      </c>
      <c r="C3" s="86"/>
      <c r="D3" s="86"/>
      <c r="E3" s="86"/>
      <c r="F3" s="50"/>
      <c r="G3" s="57"/>
      <c r="H3" s="62" t="s">
        <v>41</v>
      </c>
      <c r="I3" s="82">
        <v>36922</v>
      </c>
      <c r="J3" s="82"/>
      <c r="L3" s="9" t="s">
        <v>20</v>
      </c>
      <c r="M3" s="11"/>
      <c r="N3" s="93" t="s">
        <v>28</v>
      </c>
      <c r="O3" s="93"/>
      <c r="P3" s="18">
        <f>WEEKDAY(D19,1)</f>
        <v>2</v>
      </c>
      <c r="Q3" s="23" t="s">
        <v>30</v>
      </c>
    </row>
    <row r="4" spans="2:17" s="5" customFormat="1" ht="16.5" customHeight="1" x14ac:dyDescent="0.3">
      <c r="B4" s="56" t="s">
        <v>35</v>
      </c>
      <c r="C4" s="56"/>
      <c r="D4" s="75"/>
      <c r="E4" s="75"/>
      <c r="F4" s="50"/>
      <c r="G4" s="58"/>
      <c r="H4" s="58"/>
      <c r="L4" s="3">
        <f ca="1">LOOKUP(TODAY(),D11:D48,E11:E48)</f>
        <v>0</v>
      </c>
      <c r="M4" s="11" t="s">
        <v>19</v>
      </c>
      <c r="N4" s="6">
        <v>1</v>
      </c>
      <c r="O4" s="7" t="s">
        <v>2</v>
      </c>
      <c r="Q4" s="17">
        <f ca="1">DAY(NOW())</f>
        <v>13</v>
      </c>
    </row>
    <row r="5" spans="2:17" s="5" customFormat="1" ht="16.5" customHeight="1" x14ac:dyDescent="0.3">
      <c r="B5" s="56" t="s">
        <v>31</v>
      </c>
      <c r="C5" s="56"/>
      <c r="D5" s="75"/>
      <c r="E5" s="75"/>
      <c r="F5" s="51"/>
      <c r="G5" s="83" t="s">
        <v>29</v>
      </c>
      <c r="H5" s="84"/>
      <c r="I5" s="84"/>
      <c r="J5" s="85"/>
      <c r="L5" s="3">
        <f ca="1">LOOKUP((TODAY()-1),D11:D48,E11:E48)</f>
        <v>0</v>
      </c>
      <c r="M5" s="11" t="s">
        <v>21</v>
      </c>
      <c r="N5" s="6">
        <v>2</v>
      </c>
      <c r="O5" s="7" t="s">
        <v>3</v>
      </c>
    </row>
    <row r="6" spans="2:17" s="5" customFormat="1" ht="16.5" customHeight="1" x14ac:dyDescent="0.3">
      <c r="B6" s="59" t="s">
        <v>32</v>
      </c>
      <c r="C6" s="60"/>
      <c r="D6" s="75"/>
      <c r="E6" s="75"/>
      <c r="F6" s="52"/>
      <c r="G6" s="44" t="s">
        <v>11</v>
      </c>
      <c r="H6" s="45"/>
      <c r="I6" s="46"/>
      <c r="J6" s="73">
        <f ca="1">L4</f>
        <v>0</v>
      </c>
      <c r="L6" s="3">
        <f ca="1">LOOKUP((TODAY()-2),D11:D48,E11:E48)</f>
        <v>0</v>
      </c>
      <c r="M6" s="11" t="s">
        <v>22</v>
      </c>
      <c r="N6" s="6">
        <v>3</v>
      </c>
      <c r="O6" s="7" t="s">
        <v>4</v>
      </c>
    </row>
    <row r="7" spans="2:17" s="5" customFormat="1" ht="17.25" customHeight="1" x14ac:dyDescent="0.3">
      <c r="B7" s="59" t="s">
        <v>33</v>
      </c>
      <c r="C7" s="60"/>
      <c r="D7" s="75"/>
      <c r="E7" s="75"/>
      <c r="F7" s="52"/>
      <c r="G7" s="47" t="s">
        <v>10</v>
      </c>
      <c r="H7" s="48"/>
      <c r="I7" s="49"/>
      <c r="J7" s="53">
        <f ca="1">L13</f>
        <v>0</v>
      </c>
      <c r="L7" s="3">
        <f ca="1">LOOKUP((TODAY()-3),D11:D48,E11:E48)</f>
        <v>0</v>
      </c>
      <c r="M7" s="11" t="s">
        <v>23</v>
      </c>
      <c r="N7" s="6">
        <v>4</v>
      </c>
      <c r="O7" s="7" t="s">
        <v>5</v>
      </c>
    </row>
    <row r="8" spans="2:17" s="5" customFormat="1" ht="16.5" customHeight="1" x14ac:dyDescent="0.3">
      <c r="B8" s="59" t="s">
        <v>34</v>
      </c>
      <c r="C8" s="60"/>
      <c r="D8" s="75"/>
      <c r="E8" s="75"/>
      <c r="F8" s="52"/>
      <c r="G8" s="41" t="s">
        <v>12</v>
      </c>
      <c r="H8" s="42"/>
      <c r="I8" s="43"/>
      <c r="J8" s="22">
        <f ca="1">L14</f>
        <v>0</v>
      </c>
      <c r="L8" s="3">
        <f ca="1">LOOKUP((TODAY()-4),D11:D48,E11:E48)</f>
        <v>0</v>
      </c>
      <c r="M8" s="11" t="s">
        <v>24</v>
      </c>
      <c r="N8" s="6">
        <v>5</v>
      </c>
      <c r="O8" s="7" t="s">
        <v>6</v>
      </c>
    </row>
    <row r="9" spans="2:17" ht="16.5" customHeight="1" x14ac:dyDescent="0.3">
      <c r="G9" s="31"/>
      <c r="L9" s="3">
        <f ca="1">LOOKUP((TODAY()-5),D11:D48,E11:E48)</f>
        <v>0</v>
      </c>
      <c r="M9" s="11" t="s">
        <v>25</v>
      </c>
      <c r="N9" s="6">
        <v>6</v>
      </c>
      <c r="O9" s="7" t="s">
        <v>7</v>
      </c>
      <c r="P9" s="5"/>
      <c r="Q9" s="5"/>
    </row>
    <row r="10" spans="2:17" s="10" customFormat="1" ht="21.95" customHeight="1" x14ac:dyDescent="0.3">
      <c r="B10" s="79" t="s">
        <v>37</v>
      </c>
      <c r="C10" s="80"/>
      <c r="D10" s="71" t="s">
        <v>8</v>
      </c>
      <c r="E10" s="72" t="s">
        <v>9</v>
      </c>
      <c r="F10" s="27"/>
      <c r="G10" s="87" t="s">
        <v>15</v>
      </c>
      <c r="H10" s="88"/>
      <c r="I10" s="88"/>
      <c r="J10" s="89"/>
      <c r="L10" s="3">
        <f ca="1">LOOKUP((TODAY()-6),D11:D48,E11:E48)</f>
        <v>0</v>
      </c>
      <c r="M10" s="11" t="s">
        <v>26</v>
      </c>
      <c r="N10" s="4">
        <v>7</v>
      </c>
      <c r="O10" s="20" t="s">
        <v>1</v>
      </c>
      <c r="P10" s="5"/>
      <c r="Q10" s="5"/>
    </row>
    <row r="11" spans="2:17" s="10" customFormat="1" ht="21.95" customHeight="1" x14ac:dyDescent="0.25">
      <c r="B11" s="39" t="str">
        <f ca="1">LOOKUP(P3,N4:N12,O4:O118)</f>
        <v>Monday</v>
      </c>
      <c r="C11" s="40"/>
      <c r="D11" s="30">
        <f>D19-7</f>
        <v>36885</v>
      </c>
      <c r="E11" s="55">
        <v>0</v>
      </c>
      <c r="F11" s="28"/>
      <c r="G11" s="35" t="s">
        <v>16</v>
      </c>
      <c r="H11" s="36"/>
      <c r="I11" s="37"/>
      <c r="J11" s="12">
        <f ca="1">70-J7</f>
        <v>70</v>
      </c>
      <c r="L11" s="3">
        <f ca="1">LOOKUP((TODAY()-7),D11:D48,E11:E48)</f>
        <v>0</v>
      </c>
      <c r="M11" s="11" t="s">
        <v>27</v>
      </c>
      <c r="N11" s="4"/>
      <c r="O11" s="20"/>
      <c r="P11" s="2"/>
      <c r="Q11" s="2"/>
    </row>
    <row r="12" spans="2:17" s="10" customFormat="1" ht="21.95" customHeight="1" x14ac:dyDescent="0.25">
      <c r="B12" s="39" t="str">
        <f>LOOKUP(P3+1,N4:N12,O4:O12)</f>
        <v>Tuesday</v>
      </c>
      <c r="C12" s="40"/>
      <c r="D12" s="30">
        <f>D19-6</f>
        <v>36886</v>
      </c>
      <c r="E12" s="55">
        <v>0</v>
      </c>
      <c r="F12" s="54"/>
      <c r="G12" s="32" t="s">
        <v>17</v>
      </c>
      <c r="H12" s="33"/>
      <c r="I12" s="34"/>
      <c r="J12" s="13">
        <f ca="1">J11-J6+L11</f>
        <v>70</v>
      </c>
      <c r="L12" s="16" t="s">
        <v>0</v>
      </c>
      <c r="N12" s="19"/>
      <c r="O12" s="21"/>
    </row>
    <row r="13" spans="2:17" s="10" customFormat="1" ht="21.95" customHeight="1" x14ac:dyDescent="0.25">
      <c r="B13" s="39" t="str">
        <f>LOOKUP(P3+2,N4:N12,O4:O12)</f>
        <v>Wednesday</v>
      </c>
      <c r="C13" s="40"/>
      <c r="D13" s="30">
        <f>D19-5</f>
        <v>36887</v>
      </c>
      <c r="E13" s="55">
        <v>0</v>
      </c>
      <c r="F13" s="29"/>
      <c r="G13" s="25"/>
      <c r="H13" s="25"/>
      <c r="I13" s="25"/>
      <c r="J13" s="14"/>
      <c r="L13" s="9">
        <f ca="1">SUM(L5:L11)</f>
        <v>0</v>
      </c>
      <c r="M13" s="11" t="s">
        <v>13</v>
      </c>
      <c r="N13" s="19"/>
      <c r="O13" s="21"/>
    </row>
    <row r="14" spans="2:17" s="10" customFormat="1" ht="21.95" customHeight="1" x14ac:dyDescent="0.25">
      <c r="B14" s="39" t="str">
        <f>LOOKUP(P3+3,N4:N12,O4:O12)</f>
        <v>Thursday</v>
      </c>
      <c r="C14" s="40"/>
      <c r="D14" s="30">
        <f>D19-4</f>
        <v>36888</v>
      </c>
      <c r="E14" s="55">
        <v>0</v>
      </c>
      <c r="F14" s="15"/>
      <c r="G14" s="87" t="s">
        <v>18</v>
      </c>
      <c r="H14" s="88"/>
      <c r="I14" s="88"/>
      <c r="J14" s="89"/>
      <c r="L14" s="9">
        <f ca="1">SUM(L5:L10)</f>
        <v>0</v>
      </c>
      <c r="M14" s="11" t="s">
        <v>14</v>
      </c>
      <c r="N14" s="19"/>
      <c r="O14" s="21"/>
    </row>
    <row r="15" spans="2:17" ht="22.5" customHeight="1" x14ac:dyDescent="0.25">
      <c r="B15" s="39" t="str">
        <f>LOOKUP(P3+4,N4:N12,O4:O12)</f>
        <v>Friday</v>
      </c>
      <c r="C15" s="40"/>
      <c r="D15" s="30">
        <f>D19-3</f>
        <v>36889</v>
      </c>
      <c r="E15" s="55">
        <v>0</v>
      </c>
      <c r="G15" s="35" t="s">
        <v>16</v>
      </c>
      <c r="H15" s="36"/>
      <c r="I15" s="37"/>
      <c r="J15" s="12">
        <f ca="1">60-J8</f>
        <v>60</v>
      </c>
    </row>
    <row r="16" spans="2:17" ht="23.25" customHeight="1" x14ac:dyDescent="0.3">
      <c r="B16" s="39" t="str">
        <f>LOOKUP(P3+5,N4:N12,O4:O12)</f>
        <v>Saturday</v>
      </c>
      <c r="C16" s="40"/>
      <c r="D16" s="30">
        <f>D19-2</f>
        <v>36890</v>
      </c>
      <c r="E16" s="55">
        <v>0</v>
      </c>
      <c r="G16" s="90" t="s">
        <v>17</v>
      </c>
      <c r="H16" s="91"/>
      <c r="I16" s="92"/>
      <c r="J16" s="13">
        <f ca="1">J15-J6+L10</f>
        <v>60</v>
      </c>
      <c r="N16" s="6"/>
    </row>
    <row r="17" spans="2:14" ht="21.95" customHeight="1" x14ac:dyDescent="0.3">
      <c r="B17" s="63" t="str">
        <f ca="1">LOOKUP(P3+6,N4:N201,O4:O12)</f>
        <v>Saturday</v>
      </c>
      <c r="C17" s="64"/>
      <c r="D17" s="65">
        <f>D19-1</f>
        <v>36891</v>
      </c>
      <c r="E17" s="66">
        <v>0</v>
      </c>
      <c r="N17" s="6"/>
    </row>
    <row r="18" spans="2:14" ht="21.95" customHeight="1" x14ac:dyDescent="0.3">
      <c r="B18" s="76" t="s">
        <v>36</v>
      </c>
      <c r="C18" s="77"/>
      <c r="D18" s="77"/>
      <c r="E18" s="77"/>
      <c r="F18" s="77"/>
      <c r="G18" s="77"/>
      <c r="H18" s="77"/>
      <c r="I18" s="77"/>
      <c r="J18" s="78"/>
      <c r="N18" s="6"/>
    </row>
    <row r="19" spans="2:14" ht="21.95" customHeight="1" x14ac:dyDescent="0.3">
      <c r="B19" s="67" t="str">
        <f>LOOKUP(P3,N4:N16,O4:O16)</f>
        <v>Monday</v>
      </c>
      <c r="C19" s="68"/>
      <c r="D19" s="69">
        <f>I2</f>
        <v>36892</v>
      </c>
      <c r="E19" s="70">
        <v>0</v>
      </c>
      <c r="G19" s="67" t="str">
        <f>LOOKUP((P3+1),N4:N16,O4:O16)</f>
        <v>Tuesday</v>
      </c>
      <c r="H19" s="68"/>
      <c r="I19" s="69">
        <f>I2+15</f>
        <v>36907</v>
      </c>
      <c r="J19" s="70">
        <v>0</v>
      </c>
      <c r="N19" s="6"/>
    </row>
    <row r="20" spans="2:14" ht="21.95" customHeight="1" x14ac:dyDescent="0.3">
      <c r="B20" s="39" t="str">
        <f>LOOKUP((P3+1),N4:N16,O4:O16)</f>
        <v>Tuesday</v>
      </c>
      <c r="C20" s="40"/>
      <c r="D20" s="24">
        <f>I2+1</f>
        <v>36893</v>
      </c>
      <c r="E20" s="55">
        <v>0</v>
      </c>
      <c r="G20" s="39" t="str">
        <f>LOOKUP((P3+2),N4:N16,O4:O16)</f>
        <v>Wednesday</v>
      </c>
      <c r="H20" s="40"/>
      <c r="I20" s="24">
        <f>I2+16</f>
        <v>36908</v>
      </c>
      <c r="J20" s="55">
        <v>0</v>
      </c>
      <c r="N20" s="6"/>
    </row>
    <row r="21" spans="2:14" ht="21.95" customHeight="1" x14ac:dyDescent="0.3">
      <c r="B21" s="39" t="str">
        <f>LOOKUP((P3+2),N4:N16,O4:O16)</f>
        <v>Wednesday</v>
      </c>
      <c r="C21" s="40"/>
      <c r="D21" s="24">
        <f>I2+2</f>
        <v>36894</v>
      </c>
      <c r="E21" s="55">
        <v>0</v>
      </c>
      <c r="G21" s="39" t="str">
        <f>LOOKUP((P3+3),N4:N16,O4:O16)</f>
        <v>Thursday</v>
      </c>
      <c r="H21" s="40"/>
      <c r="I21" s="24">
        <f>I2+17</f>
        <v>36909</v>
      </c>
      <c r="J21" s="55">
        <v>0</v>
      </c>
      <c r="N21" s="6"/>
    </row>
    <row r="22" spans="2:14" ht="21.95" customHeight="1" x14ac:dyDescent="0.3">
      <c r="B22" s="39" t="str">
        <f>LOOKUP((P3+3),N4:N16,O4:O16)</f>
        <v>Thursday</v>
      </c>
      <c r="C22" s="40"/>
      <c r="D22" s="24">
        <f>I2+3</f>
        <v>36895</v>
      </c>
      <c r="E22" s="55">
        <v>0</v>
      </c>
      <c r="G22" s="39" t="str">
        <f>LOOKUP((P3+4),N4:N16,O4:O16)</f>
        <v>Friday</v>
      </c>
      <c r="H22" s="40"/>
      <c r="I22" s="24">
        <f>I2+18</f>
        <v>36910</v>
      </c>
      <c r="J22" s="55">
        <v>0</v>
      </c>
      <c r="N22" s="6"/>
    </row>
    <row r="23" spans="2:14" ht="21.95" customHeight="1" x14ac:dyDescent="0.25">
      <c r="B23" s="39" t="str">
        <f>LOOKUP((P3+4),N4:N16,O4:O16)</f>
        <v>Friday</v>
      </c>
      <c r="C23" s="40"/>
      <c r="D23" s="24">
        <f>I2+4</f>
        <v>36896</v>
      </c>
      <c r="E23" s="55">
        <v>0</v>
      </c>
      <c r="F23" s="54"/>
      <c r="G23" s="39" t="str">
        <f>LOOKUP((P3+5),N4:N16,O4:O16)</f>
        <v>Saturday</v>
      </c>
      <c r="H23" s="40"/>
      <c r="I23" s="24">
        <f>I2+19</f>
        <v>36911</v>
      </c>
      <c r="J23" s="55">
        <v>0</v>
      </c>
    </row>
    <row r="24" spans="2:14" ht="21.95" customHeight="1" x14ac:dyDescent="0.25">
      <c r="B24" s="39" t="str">
        <f>LOOKUP((P3+5),N4:N16,O4:O16)</f>
        <v>Saturday</v>
      </c>
      <c r="C24" s="40"/>
      <c r="D24" s="24">
        <f>I2+5</f>
        <v>36897</v>
      </c>
      <c r="E24" s="55">
        <v>0</v>
      </c>
      <c r="F24" s="54"/>
      <c r="G24" s="39" t="str">
        <f>LOOKUP((P3+6),N4:N16,O4:O16)</f>
        <v>Saturday</v>
      </c>
      <c r="H24" s="40"/>
      <c r="I24" s="24">
        <f>I2+20</f>
        <v>36912</v>
      </c>
      <c r="J24" s="55">
        <v>0</v>
      </c>
    </row>
    <row r="25" spans="2:14" ht="21.95" customHeight="1" x14ac:dyDescent="0.25">
      <c r="B25" s="39" t="str">
        <f>LOOKUP((P3+6),N4:N16,O4:O16)</f>
        <v>Saturday</v>
      </c>
      <c r="C25" s="40"/>
      <c r="D25" s="24">
        <f>I2+6</f>
        <v>36898</v>
      </c>
      <c r="E25" s="55">
        <v>0</v>
      </c>
      <c r="F25" s="54"/>
      <c r="G25" s="39" t="str">
        <f>LOOKUP((P3),N4:N16,O4:O16)</f>
        <v>Monday</v>
      </c>
      <c r="H25" s="40"/>
      <c r="I25" s="24">
        <f>I2+21</f>
        <v>36913</v>
      </c>
      <c r="J25" s="55">
        <v>0</v>
      </c>
    </row>
    <row r="26" spans="2:14" ht="21.95" customHeight="1" x14ac:dyDescent="0.25">
      <c r="B26" s="39" t="str">
        <f>LOOKUP((P3),N4:N16,O4:O16)</f>
        <v>Monday</v>
      </c>
      <c r="C26" s="40"/>
      <c r="D26" s="24">
        <f>I2+7</f>
        <v>36899</v>
      </c>
      <c r="E26" s="55">
        <v>0</v>
      </c>
      <c r="F26" s="54"/>
      <c r="G26" s="39" t="str">
        <f>LOOKUP((P3+1),N4:N16,O4:O16)</f>
        <v>Tuesday</v>
      </c>
      <c r="H26" s="40"/>
      <c r="I26" s="24">
        <f>I2+22</f>
        <v>36914</v>
      </c>
      <c r="J26" s="55">
        <v>0</v>
      </c>
    </row>
    <row r="27" spans="2:14" ht="21.95" customHeight="1" x14ac:dyDescent="0.25">
      <c r="B27" s="39" t="str">
        <f>LOOKUP((P3+1),N4:N16,O4:O16)</f>
        <v>Tuesday</v>
      </c>
      <c r="C27" s="40"/>
      <c r="D27" s="24">
        <f>I2+8</f>
        <v>36900</v>
      </c>
      <c r="E27" s="55">
        <v>0</v>
      </c>
      <c r="F27" s="54"/>
      <c r="G27" s="39" t="str">
        <f>LOOKUP((P3+2),N4:N16,O4:O16)</f>
        <v>Wednesday</v>
      </c>
      <c r="H27" s="40"/>
      <c r="I27" s="24">
        <f>I2+23</f>
        <v>36915</v>
      </c>
      <c r="J27" s="55">
        <v>0</v>
      </c>
    </row>
    <row r="28" spans="2:14" ht="21.95" customHeight="1" x14ac:dyDescent="0.25">
      <c r="B28" s="39" t="str">
        <f>LOOKUP((P3+2),N4:N16,O4:O16)</f>
        <v>Wednesday</v>
      </c>
      <c r="C28" s="40"/>
      <c r="D28" s="24">
        <f>I2+9</f>
        <v>36901</v>
      </c>
      <c r="E28" s="55">
        <v>0</v>
      </c>
      <c r="F28" s="54"/>
      <c r="G28" s="39" t="str">
        <f>LOOKUP((P3+3),N4:N16,O4:O16)</f>
        <v>Thursday</v>
      </c>
      <c r="H28" s="40"/>
      <c r="I28" s="24">
        <f>I2+24</f>
        <v>36916</v>
      </c>
      <c r="J28" s="55">
        <v>0</v>
      </c>
      <c r="L28" s="2"/>
      <c r="M28" s="2"/>
    </row>
    <row r="29" spans="2:14" ht="21.95" customHeight="1" x14ac:dyDescent="0.25">
      <c r="B29" s="39" t="str">
        <f>LOOKUP((P3+3),N4:N16,O4:O16)</f>
        <v>Thursday</v>
      </c>
      <c r="C29" s="40"/>
      <c r="D29" s="24">
        <f>I2+10</f>
        <v>36902</v>
      </c>
      <c r="E29" s="55">
        <v>0</v>
      </c>
      <c r="F29" s="54"/>
      <c r="G29" s="39" t="str">
        <f>LOOKUP((P3+4),N4:N16,O4:O16)</f>
        <v>Friday</v>
      </c>
      <c r="H29" s="40"/>
      <c r="I29" s="24">
        <f>I2+25</f>
        <v>36917</v>
      </c>
      <c r="J29" s="55">
        <v>0</v>
      </c>
      <c r="L29" s="2"/>
      <c r="M29" s="2"/>
    </row>
    <row r="30" spans="2:14" ht="21.95" customHeight="1" x14ac:dyDescent="0.25">
      <c r="B30" s="39" t="str">
        <f>LOOKUP((P3+4),N4:N16,O4:O16)</f>
        <v>Friday</v>
      </c>
      <c r="C30" s="40"/>
      <c r="D30" s="24">
        <f>IF($I$2="","",$I$2+11)</f>
        <v>36903</v>
      </c>
      <c r="E30" s="55">
        <v>0</v>
      </c>
      <c r="F30" s="54"/>
      <c r="G30" s="39" t="str">
        <f>LOOKUP((P3+5),N4:N16,O4:O16)</f>
        <v>Saturday</v>
      </c>
      <c r="H30" s="40"/>
      <c r="I30" s="24">
        <f>I2+26</f>
        <v>36918</v>
      </c>
      <c r="J30" s="55">
        <v>0</v>
      </c>
      <c r="L30" s="2"/>
      <c r="M30" s="2"/>
    </row>
    <row r="31" spans="2:14" ht="21.95" customHeight="1" x14ac:dyDescent="0.25">
      <c r="B31" s="39" t="str">
        <f>LOOKUP((P3+5),N4:N16,O4:O16)</f>
        <v>Saturday</v>
      </c>
      <c r="C31" s="40"/>
      <c r="D31" s="24">
        <f>I2+12</f>
        <v>36904</v>
      </c>
      <c r="E31" s="55">
        <v>0</v>
      </c>
      <c r="F31" s="54"/>
      <c r="G31" s="39" t="str">
        <f>LOOKUP((P3+6),N4:N16,O4:O16)</f>
        <v>Saturday</v>
      </c>
      <c r="H31" s="40"/>
      <c r="I31" s="24">
        <f>I2+27</f>
        <v>36919</v>
      </c>
      <c r="J31" s="55">
        <v>0</v>
      </c>
      <c r="L31" s="2"/>
      <c r="M31" s="2"/>
    </row>
    <row r="32" spans="2:14" ht="21.95" customHeight="1" x14ac:dyDescent="0.25">
      <c r="B32" s="39" t="str">
        <f>LOOKUP((P3+6),N4:N16,O4:O16)</f>
        <v>Saturday</v>
      </c>
      <c r="C32" s="40"/>
      <c r="D32" s="24">
        <f>I2+13</f>
        <v>36905</v>
      </c>
      <c r="E32" s="55">
        <v>0</v>
      </c>
      <c r="F32" s="54"/>
      <c r="G32" s="39" t="str">
        <f>LOOKUP((P3),N4:N16,O4:O16)</f>
        <v>Monday</v>
      </c>
      <c r="H32" s="40"/>
      <c r="I32" s="24">
        <f>I2+28</f>
        <v>36920</v>
      </c>
      <c r="J32" s="55">
        <v>0</v>
      </c>
      <c r="L32" s="2"/>
      <c r="M32" s="2"/>
    </row>
    <row r="33" spans="2:13" ht="21.95" customHeight="1" x14ac:dyDescent="0.25">
      <c r="B33" s="39" t="str">
        <f>LOOKUP((P3),N4:N16,O4:O16)</f>
        <v>Monday</v>
      </c>
      <c r="C33" s="40"/>
      <c r="D33" s="24">
        <f>I2+14</f>
        <v>36906</v>
      </c>
      <c r="E33" s="55">
        <v>0</v>
      </c>
      <c r="F33" s="54"/>
      <c r="G33" s="39" t="str">
        <f>LOOKUP((P3+1),N4:N16,O4:O16)</f>
        <v>Tuesday</v>
      </c>
      <c r="H33" s="40"/>
      <c r="I33" s="24">
        <f>I2+29</f>
        <v>36921</v>
      </c>
      <c r="J33" s="55">
        <v>0</v>
      </c>
      <c r="L33" s="2"/>
      <c r="M33" s="2"/>
    </row>
    <row r="34" spans="2:13" ht="21.95" customHeight="1" x14ac:dyDescent="0.25">
      <c r="F34" s="54"/>
      <c r="G34" s="39" t="str">
        <f>LOOKUP((P3+2),N4:N16,O4:O16)</f>
        <v>Wednesday</v>
      </c>
      <c r="H34" s="40"/>
      <c r="I34" s="24">
        <f>I2+30</f>
        <v>36922</v>
      </c>
      <c r="J34" s="55">
        <v>0</v>
      </c>
      <c r="L34" s="2"/>
      <c r="M34" s="2"/>
    </row>
    <row r="35" spans="2:13" ht="21.95" customHeight="1" x14ac:dyDescent="0.25">
      <c r="F35" s="54"/>
      <c r="G35" s="38"/>
      <c r="H35" s="81"/>
      <c r="I35" s="81"/>
      <c r="J35" s="38">
        <f t="shared" ref="J35:J46" si="0">IF(SUM(E35:I35)&gt;24,"You've entered more than 24 hours.",SUM(E35:I35))</f>
        <v>0</v>
      </c>
      <c r="L35" s="2"/>
      <c r="M35" s="2"/>
    </row>
    <row r="36" spans="2:13" ht="21.95" customHeight="1" x14ac:dyDescent="0.25">
      <c r="F36" s="54"/>
      <c r="G36" s="38"/>
      <c r="H36" s="81"/>
      <c r="I36" s="81"/>
      <c r="J36" s="38">
        <f t="shared" si="0"/>
        <v>0</v>
      </c>
      <c r="L36" s="2"/>
      <c r="M36" s="2"/>
    </row>
    <row r="37" spans="2:13" ht="21.95" customHeight="1" x14ac:dyDescent="0.25">
      <c r="F37" s="54"/>
      <c r="G37" s="38"/>
      <c r="H37" s="81"/>
      <c r="I37" s="81"/>
      <c r="J37" s="38">
        <f t="shared" si="0"/>
        <v>0</v>
      </c>
      <c r="L37" s="2"/>
      <c r="M37" s="2"/>
    </row>
    <row r="38" spans="2:13" ht="21.95" customHeight="1" x14ac:dyDescent="0.25">
      <c r="F38" s="54"/>
      <c r="G38" s="38"/>
      <c r="H38" s="81"/>
      <c r="I38" s="81"/>
      <c r="J38" s="38">
        <f t="shared" si="0"/>
        <v>0</v>
      </c>
    </row>
    <row r="39" spans="2:13" ht="21.95" customHeight="1" x14ac:dyDescent="0.25">
      <c r="F39" s="54"/>
      <c r="G39" s="38"/>
      <c r="H39" s="81"/>
      <c r="I39" s="81"/>
      <c r="J39" s="38">
        <f t="shared" si="0"/>
        <v>0</v>
      </c>
    </row>
    <row r="40" spans="2:13" ht="21.95" customHeight="1" x14ac:dyDescent="0.25">
      <c r="F40" s="54"/>
      <c r="G40" s="38"/>
      <c r="H40" s="81"/>
      <c r="I40" s="81"/>
      <c r="J40" s="38">
        <f t="shared" si="0"/>
        <v>0</v>
      </c>
    </row>
    <row r="41" spans="2:13" ht="21.95" customHeight="1" x14ac:dyDescent="0.25">
      <c r="F41" s="54"/>
      <c r="G41" s="38"/>
      <c r="H41" s="81"/>
      <c r="I41" s="81"/>
      <c r="J41" s="38">
        <f t="shared" si="0"/>
        <v>0</v>
      </c>
    </row>
    <row r="42" spans="2:13" ht="21.95" customHeight="1" x14ac:dyDescent="0.25">
      <c r="F42" s="54"/>
      <c r="G42" s="38"/>
      <c r="H42" s="81"/>
      <c r="I42" s="81"/>
      <c r="J42" s="38">
        <f t="shared" si="0"/>
        <v>0</v>
      </c>
    </row>
    <row r="43" spans="2:13" ht="21.95" customHeight="1" x14ac:dyDescent="0.25">
      <c r="F43" s="54"/>
      <c r="G43" s="38"/>
      <c r="H43" s="81"/>
      <c r="I43" s="81"/>
      <c r="J43" s="38">
        <f t="shared" si="0"/>
        <v>0</v>
      </c>
    </row>
    <row r="44" spans="2:13" ht="21.95" customHeight="1" x14ac:dyDescent="0.25">
      <c r="F44" s="54"/>
      <c r="G44" s="38"/>
      <c r="H44" s="81"/>
      <c r="I44" s="81"/>
      <c r="J44" s="38">
        <f t="shared" si="0"/>
        <v>0</v>
      </c>
    </row>
    <row r="45" spans="2:13" ht="21.95" customHeight="1" x14ac:dyDescent="0.25">
      <c r="F45" s="54"/>
      <c r="G45" s="38"/>
      <c r="H45" s="81"/>
      <c r="I45" s="81"/>
      <c r="J45" s="38">
        <f t="shared" si="0"/>
        <v>0</v>
      </c>
    </row>
    <row r="46" spans="2:13" ht="21.95" customHeight="1" x14ac:dyDescent="0.25">
      <c r="F46" s="54"/>
      <c r="G46" s="38"/>
      <c r="H46" s="81"/>
      <c r="I46" s="81"/>
      <c r="J46" s="38">
        <f t="shared" si="0"/>
        <v>0</v>
      </c>
    </row>
    <row r="47" spans="2:13" ht="21.95" customHeight="1" x14ac:dyDescent="0.25"/>
    <row r="48" spans="2:13" ht="21.95" customHeight="1" x14ac:dyDescent="0.25"/>
  </sheetData>
  <sheetProtection selectLockedCells="1"/>
  <mergeCells count="28">
    <mergeCell ref="N3:O3"/>
    <mergeCell ref="H35:I35"/>
    <mergeCell ref="H36:I36"/>
    <mergeCell ref="H37:I37"/>
    <mergeCell ref="H38:I38"/>
    <mergeCell ref="H39:I39"/>
    <mergeCell ref="H40:I40"/>
    <mergeCell ref="H41:I41"/>
    <mergeCell ref="H46:I46"/>
    <mergeCell ref="H44:I44"/>
    <mergeCell ref="H43:I43"/>
    <mergeCell ref="H42:I42"/>
    <mergeCell ref="H45:I45"/>
    <mergeCell ref="C2:D2"/>
    <mergeCell ref="D7:E7"/>
    <mergeCell ref="D8:E8"/>
    <mergeCell ref="B18:J18"/>
    <mergeCell ref="B10:C10"/>
    <mergeCell ref="D5:E5"/>
    <mergeCell ref="D6:E6"/>
    <mergeCell ref="D4:E4"/>
    <mergeCell ref="I3:J3"/>
    <mergeCell ref="G5:J5"/>
    <mergeCell ref="B3:E3"/>
    <mergeCell ref="G10:J10"/>
    <mergeCell ref="G14:J14"/>
    <mergeCell ref="I2:J2"/>
    <mergeCell ref="G16:I16"/>
  </mergeCells>
  <phoneticPr fontId="0" type="noConversion"/>
  <printOptions horizontalCentered="1"/>
  <pageMargins left="0.75" right="0.75" top="0.5" bottom="0.5" header="0.5" footer="0"/>
  <pageSetup scale="76" orientation="portrait" r:id="rId1"/>
  <headerFooter alignWithMargins="0"/>
  <ignoredErrors>
    <ignoredError sqref="J46 J35:J41" emptyCellReference="1"/>
    <ignoredError sqref="J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F43C01-72D5-44AE-A799-25127B3071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Biweekly Time Sheet</vt:lpstr>
      <vt:lpstr>'Biweekly Time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Biweekly time sheet with sick leave and vacation</dc:title>
  <dc:creator>Tom</dc:creator>
  <cp:lastModifiedBy>Tom Flaten (TVE)</cp:lastModifiedBy>
  <cp:lastPrinted>2014-06-12T01:46:35Z</cp:lastPrinted>
  <dcterms:created xsi:type="dcterms:W3CDTF">2014-06-11T15:12:28Z</dcterms:created>
  <dcterms:modified xsi:type="dcterms:W3CDTF">2018-11-13T18:27:21Z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TC060888761033</vt:lpwstr>
  </property>
</Properties>
</file>